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6dd03ff0dcf86506/Back-up/Zon op Zuidplas/Projecten/"/>
    </mc:Choice>
  </mc:AlternateContent>
  <xr:revisionPtr revIDLastSave="1" documentId="8_{C8F51E38-EF37-4CA8-AE18-358CFBFB178D}" xr6:coauthVersionLast="47" xr6:coauthVersionMax="47" xr10:uidLastSave="{AEE7DAD3-7172-4267-B2A4-147AAB59F66E}"/>
  <bookViews>
    <workbookView xWindow="-108" yWindow="-108" windowWidth="23256" windowHeight="12456" activeTab="1" xr2:uid="{00000000-000D-0000-FFFF-FFFF00000000}"/>
  </bookViews>
  <sheets>
    <sheet name="Greenchoice en Eneco 2023" sheetId="4" r:id="rId1"/>
    <sheet name="Surplus 2023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4" l="1"/>
  <c r="E26" i="4" s="1"/>
  <c r="D25" i="4"/>
  <c r="G24" i="4"/>
  <c r="F24" i="4"/>
  <c r="E24" i="4"/>
  <c r="D24" i="4"/>
  <c r="I24" i="4" s="1"/>
  <c r="I20" i="4"/>
  <c r="I17" i="4"/>
  <c r="I16" i="4"/>
  <c r="D26" i="4" l="1"/>
  <c r="I18" i="4"/>
  <c r="G21" i="4" l="1"/>
  <c r="F21" i="4"/>
  <c r="F25" i="4" s="1"/>
  <c r="I5" i="4"/>
  <c r="I8" i="4"/>
  <c r="I9" i="4"/>
  <c r="I12" i="4"/>
  <c r="I13" i="4"/>
  <c r="I4" i="4"/>
  <c r="I28" i="4" s="1"/>
  <c r="G14" i="4"/>
  <c r="F14" i="4"/>
  <c r="E14" i="4"/>
  <c r="D14" i="4"/>
  <c r="G10" i="4"/>
  <c r="F10" i="4"/>
  <c r="E10" i="4"/>
  <c r="D10" i="4"/>
  <c r="F18" i="4"/>
  <c r="E18" i="4"/>
  <c r="D18" i="4"/>
  <c r="G6" i="4"/>
  <c r="F6" i="4"/>
  <c r="E6" i="4"/>
  <c r="D6" i="4"/>
  <c r="F26" i="4" l="1"/>
  <c r="G22" i="4"/>
  <c r="G25" i="4"/>
  <c r="G26" i="4" s="1"/>
  <c r="I10" i="4"/>
  <c r="F22" i="4"/>
  <c r="I21" i="4"/>
  <c r="I22" i="4" s="1"/>
  <c r="I6" i="4"/>
  <c r="I14" i="4"/>
  <c r="I25" i="4" l="1"/>
  <c r="D3" i="1"/>
  <c r="D6" i="1" s="1"/>
  <c r="D7" i="1" s="1"/>
  <c r="E3" i="1"/>
  <c r="E6" i="1" s="1"/>
  <c r="E7" i="1" s="1"/>
  <c r="C3" i="1"/>
  <c r="C6" i="1" s="1"/>
  <c r="C7" i="1" s="1"/>
  <c r="B3" i="1"/>
  <c r="B6" i="1" s="1"/>
  <c r="B7" i="1" s="1"/>
  <c r="I29" i="4" l="1"/>
  <c r="I26" i="4"/>
  <c r="I30" i="4"/>
  <c r="F3" i="1"/>
  <c r="F6" i="1" s="1"/>
  <c r="F12" i="1" s="1"/>
  <c r="F2" i="1" l="1"/>
  <c r="F13" i="1" s="1"/>
  <c r="C16" i="1" l="1"/>
  <c r="C17" i="1" s="1"/>
  <c r="D16" i="1"/>
  <c r="D17" i="1" s="1"/>
  <c r="E16" i="1"/>
  <c r="E17" i="1" s="1"/>
  <c r="B16" i="1"/>
  <c r="B17" i="1" s="1"/>
  <c r="F17" i="1" l="1"/>
</calcChain>
</file>

<file path=xl/sharedStrings.xml><?xml version="1.0" encoding="utf-8"?>
<sst xmlns="http://schemas.openxmlformats.org/spreadsheetml/2006/main" count="66" uniqueCount="40">
  <si>
    <t>Wolga</t>
  </si>
  <si>
    <t>De Kraal</t>
  </si>
  <si>
    <t>Gemeentewerf</t>
  </si>
  <si>
    <t>'t Blok</t>
  </si>
  <si>
    <t>Totaal</t>
  </si>
  <si>
    <t>Teruggave energiebelasting</t>
  </si>
  <si>
    <t>Opbrengst per certificaat</t>
  </si>
  <si>
    <t>Uitbetaling per certificaat</t>
  </si>
  <si>
    <t>Grondslag surplus</t>
  </si>
  <si>
    <t>Grondslag + teruggave</t>
  </si>
  <si>
    <t>Berekening uitbetaling</t>
  </si>
  <si>
    <t>Uitbetaling project totaal</t>
  </si>
  <si>
    <t>Q1</t>
  </si>
  <si>
    <t>Q2</t>
  </si>
  <si>
    <t>Q3</t>
  </si>
  <si>
    <t>Q4</t>
  </si>
  <si>
    <t>Het Blok</t>
  </si>
  <si>
    <t>Ontvangen</t>
  </si>
  <si>
    <t>Certificaten</t>
  </si>
  <si>
    <t xml:space="preserve">KWH </t>
  </si>
  <si>
    <t>Kwartaal</t>
  </si>
  <si>
    <t>Project</t>
  </si>
  <si>
    <t>Zon op Zuidplas</t>
  </si>
  <si>
    <t>Teruggave per certificaat</t>
  </si>
  <si>
    <t>Prijs/KWH</t>
  </si>
  <si>
    <t>Totaal KWH</t>
  </si>
  <si>
    <t>Gem. prijs/KWH</t>
  </si>
  <si>
    <t>Alle bedragen zijn inclusief BTW</t>
  </si>
  <si>
    <t>,</t>
  </si>
  <si>
    <t>Tarief energiebelasting 2023</t>
  </si>
  <si>
    <t>Eneco</t>
  </si>
  <si>
    <t>Totaal incl. 21% BTW</t>
  </si>
  <si>
    <t>(officieus)</t>
  </si>
  <si>
    <t>Opbrengst 2023 in kWh</t>
  </si>
  <si>
    <t>Afschrijvingen 2023</t>
  </si>
  <si>
    <t>Resultaat 2023 (inclusief getroffen voorzieningen)</t>
  </si>
  <si>
    <t>Energiemaatschappij</t>
  </si>
  <si>
    <t>Greenchoice</t>
  </si>
  <si>
    <t>Totaal Greenchoice en Eneco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</si>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</sst>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€&quot;\ #,##0.00;&quot;€&quot;\ \-#,##0.00"/>
    <numFmt numFmtId="164" formatCode="&quot;€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7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workbookViewId="0">
      <pane ySplit="2" topLeftCell="A8" activePane="bottomLeft" state="frozen"/>
      <selection pane="bottomLeft" activeCell="M15" sqref="M15"/>
    </sheetView>
  </sheetViews>
  <sheetFormatPr defaultRowHeight="14.4" x14ac:dyDescent="0.3"/>
  <cols>
    <col min="1" max="1" width="14.88671875" bestFit="1" customWidth="1"/>
    <col min="2" max="2" width="27.33203125" customWidth="1"/>
    <col min="3" max="3" width="17" bestFit="1" customWidth="1"/>
    <col min="4" max="4" width="9.5546875" style="2" bestFit="1" customWidth="1"/>
    <col min="5" max="5" width="9.5546875" style="2" customWidth="1"/>
    <col min="6" max="7" width="9.5546875" style="2" bestFit="1" customWidth="1"/>
    <col min="8" max="8" width="21.6640625" style="2" bestFit="1" customWidth="1"/>
    <col min="9" max="9" width="16.6640625" style="2" customWidth="1"/>
  </cols>
  <sheetData>
    <row r="1" spans="1:9" ht="18" x14ac:dyDescent="0.35">
      <c r="A1" s="6">
        <v>2023</v>
      </c>
      <c r="B1" s="6"/>
      <c r="C1" s="5"/>
      <c r="D1" s="27" t="s">
        <v>20</v>
      </c>
      <c r="E1" s="28"/>
      <c r="F1" s="27" t="s">
        <v>20</v>
      </c>
      <c r="G1" s="28"/>
      <c r="H1" s="7"/>
      <c r="I1" s="6" t="s">
        <v>4</v>
      </c>
    </row>
    <row r="2" spans="1:9" ht="18" x14ac:dyDescent="0.35">
      <c r="A2" s="6" t="s">
        <v>21</v>
      </c>
      <c r="B2" s="6" t="s">
        <v>36</v>
      </c>
      <c r="D2" s="6" t="s">
        <v>12</v>
      </c>
      <c r="E2" s="6" t="s">
        <v>13</v>
      </c>
      <c r="F2" s="6" t="s">
        <v>14</v>
      </c>
      <c r="G2" s="6" t="s">
        <v>15</v>
      </c>
      <c r="H2" s="6"/>
      <c r="I2" s="6"/>
    </row>
    <row r="4" spans="1:9" x14ac:dyDescent="0.3">
      <c r="A4" s="1" t="s">
        <v>0</v>
      </c>
      <c r="B4" t="s">
        <v>37</v>
      </c>
      <c r="C4" t="s">
        <v>19</v>
      </c>
      <c r="D4" s="2">
        <v>8167</v>
      </c>
      <c r="E4" s="2">
        <v>30630</v>
      </c>
      <c r="F4" s="2">
        <v>24151</v>
      </c>
      <c r="G4" s="2">
        <v>5374</v>
      </c>
      <c r="I4" s="13">
        <f>SUM(D4:G4)</f>
        <v>68322</v>
      </c>
    </row>
    <row r="5" spans="1:9" x14ac:dyDescent="0.3">
      <c r="C5" t="s">
        <v>17</v>
      </c>
      <c r="D5" s="3">
        <v>5567.56</v>
      </c>
      <c r="E5" s="3">
        <v>1581.19</v>
      </c>
      <c r="F5" s="3">
        <v>1081.55</v>
      </c>
      <c r="G5" s="3">
        <v>297.45999999999998</v>
      </c>
      <c r="H5" s="3"/>
      <c r="I5" s="16">
        <f>SUM(D5:G5)</f>
        <v>8527.7599999999984</v>
      </c>
    </row>
    <row r="6" spans="1:9" x14ac:dyDescent="0.3">
      <c r="C6" t="s">
        <v>24</v>
      </c>
      <c r="D6" s="3">
        <f>D5/D4</f>
        <v>0.68171421574629609</v>
      </c>
      <c r="E6" s="3">
        <f>E5/E4</f>
        <v>5.1622265752530198E-2</v>
      </c>
      <c r="F6" s="3">
        <f>F5/F4</f>
        <v>4.4782824727754543E-2</v>
      </c>
      <c r="G6" s="3">
        <f>G5/G4</f>
        <v>5.5351693338295496E-2</v>
      </c>
      <c r="I6" s="16">
        <f>I5/I4</f>
        <v>0.12481718919235384</v>
      </c>
    </row>
    <row r="8" spans="1:9" x14ac:dyDescent="0.3">
      <c r="A8" s="1" t="s">
        <v>16</v>
      </c>
      <c r="B8" t="s">
        <v>37</v>
      </c>
      <c r="C8" t="s">
        <v>19</v>
      </c>
      <c r="D8" s="2">
        <v>3140</v>
      </c>
      <c r="E8" s="2">
        <v>11691</v>
      </c>
      <c r="F8" s="2">
        <v>9127</v>
      </c>
      <c r="G8" s="2">
        <v>1958</v>
      </c>
      <c r="I8" s="13">
        <f>SUM(D8:G8)</f>
        <v>25916</v>
      </c>
    </row>
    <row r="9" spans="1:9" x14ac:dyDescent="0.3">
      <c r="C9" t="s">
        <v>17</v>
      </c>
      <c r="D9" s="3">
        <v>2082.1</v>
      </c>
      <c r="E9" s="3">
        <v>3300.38</v>
      </c>
      <c r="F9" s="3">
        <v>1982.05</v>
      </c>
      <c r="G9" s="3">
        <v>403.09</v>
      </c>
      <c r="H9" s="3"/>
      <c r="I9" s="16">
        <f>SUM(D9:G9)</f>
        <v>7767.62</v>
      </c>
    </row>
    <row r="10" spans="1:9" x14ac:dyDescent="0.3">
      <c r="C10" t="s">
        <v>24</v>
      </c>
      <c r="D10" s="3">
        <f t="shared" ref="D10:E10" si="0">D9/D8</f>
        <v>0.66308917197452222</v>
      </c>
      <c r="E10" s="3">
        <f t="shared" si="0"/>
        <v>0.28230091523394063</v>
      </c>
      <c r="F10" s="3">
        <f t="shared" ref="F10:G10" si="1">F9/F8</f>
        <v>0.21716336145502355</v>
      </c>
      <c r="G10" s="3">
        <f t="shared" si="1"/>
        <v>0.2058682328907048</v>
      </c>
      <c r="H10" s="2" t="s">
        <v>28</v>
      </c>
      <c r="I10" s="16">
        <f>I9/I8</f>
        <v>0.29972295107269642</v>
      </c>
    </row>
    <row r="12" spans="1:9" x14ac:dyDescent="0.3">
      <c r="A12" s="1" t="s">
        <v>2</v>
      </c>
      <c r="B12" t="s">
        <v>37</v>
      </c>
      <c r="C12" t="s">
        <v>19</v>
      </c>
      <c r="D12" s="2">
        <v>8937</v>
      </c>
      <c r="E12" s="2">
        <v>32825</v>
      </c>
      <c r="F12" s="2">
        <v>27463</v>
      </c>
      <c r="G12" s="2">
        <v>6023</v>
      </c>
      <c r="I12" s="13">
        <f>SUM(D12:G12)</f>
        <v>75248</v>
      </c>
    </row>
    <row r="13" spans="1:9" x14ac:dyDescent="0.3">
      <c r="C13" t="s">
        <v>17</v>
      </c>
      <c r="D13" s="3">
        <v>5966.29</v>
      </c>
      <c r="E13" s="3">
        <v>9262.7800000000007</v>
      </c>
      <c r="F13" s="3">
        <v>6020.42</v>
      </c>
      <c r="G13" s="3">
        <v>1298.3599999999999</v>
      </c>
      <c r="H13" s="3"/>
      <c r="I13" s="16">
        <f>SUM(D13:G13)</f>
        <v>22547.85</v>
      </c>
    </row>
    <row r="14" spans="1:9" x14ac:dyDescent="0.3">
      <c r="C14" t="s">
        <v>24</v>
      </c>
      <c r="D14" s="3">
        <f t="shared" ref="D14:E14" si="2">D13/D12</f>
        <v>0.66759427100816826</v>
      </c>
      <c r="E14" s="3">
        <f t="shared" si="2"/>
        <v>0.28218674790555981</v>
      </c>
      <c r="F14" s="3">
        <f t="shared" ref="F14:G14" si="3">F13/F12</f>
        <v>0.21921931325783783</v>
      </c>
      <c r="G14" s="3">
        <f t="shared" si="3"/>
        <v>0.21556699319276107</v>
      </c>
      <c r="H14" s="3"/>
      <c r="I14" s="16">
        <f>I13/I12</f>
        <v>0.29964716670210501</v>
      </c>
    </row>
    <row r="15" spans="1:9" x14ac:dyDescent="0.3">
      <c r="D15" s="3"/>
      <c r="E15" s="3"/>
      <c r="F15" s="3"/>
      <c r="G15" s="3"/>
      <c r="H15" s="3"/>
      <c r="I15" s="3"/>
    </row>
    <row r="16" spans="1:9" x14ac:dyDescent="0.3">
      <c r="A16" s="1" t="s">
        <v>1</v>
      </c>
      <c r="B16" t="s">
        <v>37</v>
      </c>
      <c r="C16" t="s">
        <v>19</v>
      </c>
      <c r="D16" s="2">
        <v>8384</v>
      </c>
      <c r="E16" s="2">
        <v>30636</v>
      </c>
      <c r="F16" s="2">
        <v>25152</v>
      </c>
      <c r="G16" s="2">
        <v>0</v>
      </c>
      <c r="I16" s="24">
        <f>SUM(D16:G16)</f>
        <v>64172</v>
      </c>
    </row>
    <row r="17" spans="1:9" x14ac:dyDescent="0.3">
      <c r="C17" t="s">
        <v>17</v>
      </c>
      <c r="D17" s="3">
        <v>5719.5</v>
      </c>
      <c r="E17" s="3">
        <v>9515.6200000000008</v>
      </c>
      <c r="F17" s="3">
        <v>5619.28</v>
      </c>
      <c r="G17" s="3">
        <v>0</v>
      </c>
      <c r="H17" s="3"/>
      <c r="I17" s="25">
        <f>SUM(D17:H17)</f>
        <v>20854.400000000001</v>
      </c>
    </row>
    <row r="18" spans="1:9" x14ac:dyDescent="0.3">
      <c r="C18" t="s">
        <v>24</v>
      </c>
      <c r="D18" s="3">
        <f>D17/D16</f>
        <v>0.68219227099236646</v>
      </c>
      <c r="E18" s="3">
        <f>E17/E16</f>
        <v>0.31060255908081996</v>
      </c>
      <c r="F18" s="3">
        <f>F17/F16</f>
        <v>0.22341284987277352</v>
      </c>
      <c r="G18" s="3"/>
      <c r="I18" s="25">
        <f>I17/I16</f>
        <v>0.32497662531945398</v>
      </c>
    </row>
    <row r="19" spans="1:9" x14ac:dyDescent="0.3">
      <c r="D19" s="3"/>
      <c r="E19" s="3"/>
      <c r="F19" s="3"/>
      <c r="G19" s="3"/>
      <c r="I19" s="3"/>
    </row>
    <row r="20" spans="1:9" x14ac:dyDescent="0.3">
      <c r="A20" s="1" t="s">
        <v>1</v>
      </c>
      <c r="B20" t="s">
        <v>30</v>
      </c>
      <c r="C20" t="s">
        <v>19</v>
      </c>
      <c r="D20" s="15">
        <v>0</v>
      </c>
      <c r="E20" s="15">
        <v>0</v>
      </c>
      <c r="F20" s="14">
        <v>447</v>
      </c>
      <c r="G20" s="14">
        <v>5644</v>
      </c>
      <c r="H20" s="14"/>
      <c r="I20" s="26">
        <f>SUM(D20:G20)</f>
        <v>6091</v>
      </c>
    </row>
    <row r="21" spans="1:9" x14ac:dyDescent="0.3">
      <c r="B21" t="s">
        <v>32</v>
      </c>
      <c r="C21" t="s">
        <v>17</v>
      </c>
      <c r="D21" s="3"/>
      <c r="E21" s="3"/>
      <c r="F21" s="3">
        <f>F20*0.09*1.21</f>
        <v>48.678299999999993</v>
      </c>
      <c r="G21" s="3">
        <f>G20*0.09*1.21</f>
        <v>614.63159999999993</v>
      </c>
      <c r="I21" s="25">
        <f>SUM(F21:H21)</f>
        <v>663.30989999999997</v>
      </c>
    </row>
    <row r="22" spans="1:9" x14ac:dyDescent="0.3">
      <c r="C22" t="s">
        <v>24</v>
      </c>
      <c r="D22" s="3"/>
      <c r="E22" s="3"/>
      <c r="F22" s="3">
        <f>F21/F20</f>
        <v>0.10889999999999998</v>
      </c>
      <c r="G22" s="3">
        <f>G21/G20</f>
        <v>0.10889999999999998</v>
      </c>
      <c r="I22" s="25">
        <f>I21/I20</f>
        <v>0.1089</v>
      </c>
    </row>
    <row r="23" spans="1:9" x14ac:dyDescent="0.3">
      <c r="D23" s="3"/>
      <c r="E23" s="3"/>
      <c r="F23" s="3"/>
      <c r="G23" s="3"/>
      <c r="I23" s="3"/>
    </row>
    <row r="24" spans="1:9" x14ac:dyDescent="0.3">
      <c r="A24" s="1" t="s">
        <v>1</v>
      </c>
      <c r="B24" t="s">
        <v>38</v>
      </c>
      <c r="C24" t="s">
        <v>19</v>
      </c>
      <c r="D24" s="15">
        <f t="shared" ref="D24:G25" si="4">D16+D20</f>
        <v>8384</v>
      </c>
      <c r="E24" s="15">
        <f t="shared" si="4"/>
        <v>30636</v>
      </c>
      <c r="F24" s="14">
        <f t="shared" si="4"/>
        <v>25599</v>
      </c>
      <c r="G24" s="14">
        <f t="shared" si="4"/>
        <v>5644</v>
      </c>
      <c r="I24" s="17">
        <f>SUM(D24:G24)</f>
        <v>70263</v>
      </c>
    </row>
    <row r="25" spans="1:9" x14ac:dyDescent="0.3">
      <c r="C25" t="s">
        <v>17</v>
      </c>
      <c r="D25" s="3">
        <f t="shared" si="4"/>
        <v>5719.5</v>
      </c>
      <c r="E25" s="3">
        <f t="shared" si="4"/>
        <v>9515.6200000000008</v>
      </c>
      <c r="F25" s="3">
        <f t="shared" si="4"/>
        <v>5667.9582999999993</v>
      </c>
      <c r="G25" s="3">
        <f t="shared" si="4"/>
        <v>614.63159999999993</v>
      </c>
      <c r="I25" s="16">
        <f>SUM(D25:G25)</f>
        <v>21517.709900000002</v>
      </c>
    </row>
    <row r="26" spans="1:9" x14ac:dyDescent="0.3">
      <c r="C26" t="s">
        <v>24</v>
      </c>
      <c r="D26" s="3">
        <f>D25/D24</f>
        <v>0.68219227099236646</v>
      </c>
      <c r="E26" s="3">
        <f>E25/E24</f>
        <v>0.31060255908081996</v>
      </c>
      <c r="F26" s="3">
        <f>F25/F24</f>
        <v>0.22141327004961128</v>
      </c>
      <c r="G26" s="3">
        <f>G25/G24</f>
        <v>0.10889999999999998</v>
      </c>
      <c r="I26" s="16">
        <f>I25/I24</f>
        <v>0.30624524856610169</v>
      </c>
    </row>
    <row r="27" spans="1:9" x14ac:dyDescent="0.3">
      <c r="D27" s="3"/>
      <c r="E27" s="3"/>
      <c r="F27" s="3"/>
      <c r="G27" s="3"/>
      <c r="H27" s="3"/>
      <c r="I27" s="3"/>
    </row>
    <row r="28" spans="1:9" ht="21" x14ac:dyDescent="0.4">
      <c r="C28" s="18"/>
      <c r="D28" s="19"/>
      <c r="E28" s="19"/>
      <c r="F28" s="19"/>
      <c r="G28" s="19"/>
      <c r="H28" s="20" t="s">
        <v>25</v>
      </c>
      <c r="I28" s="21">
        <f>I4+I24+I8+I12</f>
        <v>239749</v>
      </c>
    </row>
    <row r="29" spans="1:9" ht="21" x14ac:dyDescent="0.4">
      <c r="C29" s="19"/>
      <c r="D29" s="22" t="s">
        <v>22</v>
      </c>
      <c r="E29" s="19"/>
      <c r="F29" s="19"/>
      <c r="G29" s="22"/>
      <c r="H29" s="20" t="s">
        <v>17</v>
      </c>
      <c r="I29" s="23">
        <f>I5+I25+I9+I13</f>
        <v>60360.939899999998</v>
      </c>
    </row>
    <row r="30" spans="1:9" ht="21" x14ac:dyDescent="0.4">
      <c r="C30" s="19"/>
      <c r="D30" s="22" t="s">
        <v>27</v>
      </c>
      <c r="E30" s="19"/>
      <c r="F30" s="19"/>
      <c r="G30" s="22"/>
      <c r="H30" s="20" t="s">
        <v>26</v>
      </c>
      <c r="I30" s="23">
        <f>I29/I28</f>
        <v>0.251767222803849</v>
      </c>
    </row>
  </sheetData>
  <mergeCells count="2">
    <mergeCell ref="D1:E1"/>
    <mergeCell ref="F1:G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"/>
  <sheetViews>
    <sheetView tabSelected="1" workbookViewId="0">
      <pane ySplit="1" topLeftCell="A2" activePane="bottomLeft" state="frozen"/>
      <selection pane="bottomLeft" activeCell="F11" sqref="F11"/>
    </sheetView>
  </sheetViews>
  <sheetFormatPr defaultColWidth="8.88671875" defaultRowHeight="14.4" x14ac:dyDescent="0.3"/>
  <cols>
    <col min="1" max="1" width="39" customWidth="1"/>
    <col min="2" max="2" width="17" style="10" customWidth="1"/>
    <col min="3" max="4" width="17.44140625" style="10" customWidth="1"/>
    <col min="5" max="6" width="15.109375" style="10" customWidth="1"/>
    <col min="7" max="7" width="15.109375" customWidth="1"/>
    <col min="8" max="8" width="12.109375" customWidth="1"/>
    <col min="9" max="9" width="12.6640625" bestFit="1" customWidth="1"/>
    <col min="10" max="10" width="12" customWidth="1"/>
    <col min="11" max="11" width="12.88671875" customWidth="1"/>
    <col min="12" max="12" width="15" customWidth="1"/>
    <col min="13" max="13" width="14.88671875" customWidth="1"/>
  </cols>
  <sheetData>
    <row r="1" spans="1:9" x14ac:dyDescent="0.3">
      <c r="B1" s="8" t="s">
        <v>0</v>
      </c>
      <c r="C1" s="8" t="s">
        <v>1</v>
      </c>
      <c r="D1" s="8" t="s">
        <v>2</v>
      </c>
      <c r="E1" s="9" t="s">
        <v>3</v>
      </c>
      <c r="F1" s="8" t="s">
        <v>4</v>
      </c>
    </row>
    <row r="2" spans="1:9" x14ac:dyDescent="0.3">
      <c r="A2" t="s">
        <v>18</v>
      </c>
      <c r="B2" s="10">
        <v>249</v>
      </c>
      <c r="C2" s="10">
        <v>257</v>
      </c>
      <c r="D2" s="10">
        <v>272</v>
      </c>
      <c r="E2" s="10">
        <v>101</v>
      </c>
      <c r="F2" s="10">
        <f>SUM(B2:E2)</f>
        <v>879</v>
      </c>
      <c r="H2" s="2"/>
      <c r="I2" s="4"/>
    </row>
    <row r="3" spans="1:9" x14ac:dyDescent="0.3">
      <c r="A3" t="s">
        <v>33</v>
      </c>
      <c r="B3" s="10">
        <f>'Greenchoice en Eneco 2023'!I4</f>
        <v>68322</v>
      </c>
      <c r="C3" s="10">
        <f>'Greenchoice en Eneco 2023'!I24</f>
        <v>70263</v>
      </c>
      <c r="D3" s="10">
        <f>'Greenchoice en Eneco 2023'!I12</f>
        <v>75248</v>
      </c>
      <c r="E3" s="10">
        <f>'Greenchoice en Eneco 2023'!I8</f>
        <v>25916</v>
      </c>
      <c r="F3" s="10">
        <f>SUM(B3:E3)</f>
        <v>239749</v>
      </c>
      <c r="H3" s="2"/>
      <c r="I3" s="2"/>
    </row>
    <row r="4" spans="1:9" x14ac:dyDescent="0.3">
      <c r="A4" t="s">
        <v>29</v>
      </c>
      <c r="F4" s="10">
        <v>0.12598999999999999</v>
      </c>
      <c r="H4" s="2"/>
      <c r="I4" s="2"/>
    </row>
    <row r="5" spans="1:9" x14ac:dyDescent="0.3">
      <c r="A5" s="1" t="s">
        <v>5</v>
      </c>
      <c r="H5" s="2"/>
      <c r="I5" s="2"/>
    </row>
    <row r="6" spans="1:9" x14ac:dyDescent="0.3">
      <c r="A6" t="s">
        <v>31</v>
      </c>
      <c r="B6" s="11">
        <f>B3*$F4*1.21</f>
        <v>10415.545423799998</v>
      </c>
      <c r="C6" s="11">
        <f t="shared" ref="C6:F6" si="0">C3*$F4*1.21</f>
        <v>10711.446797699999</v>
      </c>
      <c r="D6" s="11">
        <f t="shared" si="0"/>
        <v>11471.399579199999</v>
      </c>
      <c r="E6" s="11">
        <f t="shared" si="0"/>
        <v>3950.8397763999997</v>
      </c>
      <c r="F6" s="11">
        <f t="shared" si="0"/>
        <v>36549.231577099992</v>
      </c>
      <c r="H6" s="2"/>
      <c r="I6" s="2"/>
    </row>
    <row r="7" spans="1:9" x14ac:dyDescent="0.3">
      <c r="A7" s="1" t="s">
        <v>23</v>
      </c>
      <c r="B7" s="11">
        <f>B6/B2</f>
        <v>41.829499693975897</v>
      </c>
      <c r="C7" s="11">
        <f t="shared" ref="C7:E7" si="1">C6/C2</f>
        <v>41.678781314007779</v>
      </c>
      <c r="D7" s="11">
        <f t="shared" si="1"/>
        <v>42.174263158823521</v>
      </c>
      <c r="E7" s="11">
        <f t="shared" si="1"/>
        <v>39.117225508910884</v>
      </c>
      <c r="F7" s="11"/>
      <c r="H7" s="2"/>
      <c r="I7" s="2"/>
    </row>
    <row r="8" spans="1:9" x14ac:dyDescent="0.3">
      <c r="B8" s="11"/>
      <c r="C8" s="11"/>
      <c r="D8" s="11"/>
      <c r="E8" s="11"/>
      <c r="F8" s="11"/>
    </row>
    <row r="9" spans="1:9" x14ac:dyDescent="0.3">
      <c r="A9" t="s">
        <v>34</v>
      </c>
      <c r="B9" s="11"/>
      <c r="C9" s="11"/>
      <c r="D9" s="11"/>
      <c r="E9" s="11"/>
      <c r="F9" s="11">
        <v>16390.5</v>
      </c>
    </row>
    <row r="10" spans="1:9" x14ac:dyDescent="0.3">
      <c r="A10" t="s">
        <v>35</v>
      </c>
      <c r="B10" s="11"/>
      <c r="C10" s="11"/>
      <c r="D10" s="11"/>
      <c r="E10" s="11"/>
      <c r="F10" s="11">
        <v>19738.439999999999</v>
      </c>
    </row>
    <row r="11" spans="1:9" x14ac:dyDescent="0.3">
      <c r="A11" t="s">
        <v>8</v>
      </c>
      <c r="F11" s="12" t="s">
        <v>39</v>
      </c>
    </row>
    <row r="12" spans="1:9" x14ac:dyDescent="0.3">
      <c r="A12" t="s">
        <v>9</v>
      </c>
      <c r="F12" s="11" t="e">
        <f>F11+F6</f>
        <v>#VALUE!</v>
      </c>
    </row>
    <row r="13" spans="1:9" x14ac:dyDescent="0.3">
      <c r="A13" t="s">
        <v>6</v>
      </c>
      <c r="F13" s="11" t="e">
        <f>F12/F2</f>
        <v>#VALUE!</v>
      </c>
    </row>
    <row r="14" spans="1:9" x14ac:dyDescent="0.3">
      <c r="F14" s="11"/>
    </row>
    <row r="15" spans="1:9" x14ac:dyDescent="0.3">
      <c r="A15" s="1" t="s">
        <v>10</v>
      </c>
      <c r="F15" s="11"/>
    </row>
    <row r="16" spans="1:9" x14ac:dyDescent="0.3">
      <c r="A16" t="s">
        <v>7</v>
      </c>
      <c r="B16" s="11" t="e">
        <f>$F13-B7</f>
        <v>#VALUE!</v>
      </c>
      <c r="C16" s="11" t="e">
        <f t="shared" ref="C16:E16" si="2">$F13-C7</f>
        <v>#VALUE!</v>
      </c>
      <c r="D16" s="11" t="e">
        <f t="shared" si="2"/>
        <v>#VALUE!</v>
      </c>
      <c r="E16" s="11" t="e">
        <f t="shared" si="2"/>
        <v>#VALUE!</v>
      </c>
      <c r="F16" s="11"/>
    </row>
    <row r="17" spans="1:6" x14ac:dyDescent="0.3">
      <c r="A17" t="s">
        <v>11</v>
      </c>
      <c r="B17" s="11" t="e">
        <f>B2*B16</f>
        <v>#VALUE!</v>
      </c>
      <c r="C17" s="11" t="e">
        <f>C2*C16</f>
        <v>#VALUE!</v>
      </c>
      <c r="D17" s="11" t="e">
        <f>D2*D16</f>
        <v>#VALUE!</v>
      </c>
      <c r="E17" s="11" t="e">
        <f>E2*E16</f>
        <v>#VALUE!</v>
      </c>
      <c r="F17" s="11" t="e">
        <f>SUM(B17:E17)</f>
        <v>#VALUE!</v>
      </c>
    </row>
    <row r="19" spans="1:6" x14ac:dyDescent="0.3">
      <c r="B19" s="11"/>
      <c r="C19" s="11"/>
      <c r="D19" s="11"/>
      <c r="E19" s="11"/>
      <c r="F19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Greenchoice en Eneco 2023</vt:lpstr>
      <vt:lpstr>Surplus 2023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Both</dc:creator>
  <cp:lastModifiedBy>Jan Both</cp:lastModifiedBy>
  <cp:revision/>
  <dcterms:created xsi:type="dcterms:W3CDTF">2022-02-04T13:01:50Z</dcterms:created>
  <dcterms:modified xsi:type="dcterms:W3CDTF">2024-04-08T15:42:28Z</dcterms:modified>
</cp:coreProperties>
</file>